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65284" windowWidth="15480" windowHeight="82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'List1'!$A$1:$K$55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'List1'!#REF!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<sst xmlns="http://schemas.openxmlformats.org/spreadsheetml/2006/main" count="188" uniqueCount="84">
  <si>
    <t>R</t>
  </si>
  <si>
    <t>E</t>
  </si>
  <si>
    <t>mu</t>
  </si>
  <si>
    <t>sigma</t>
  </si>
  <si>
    <t>skew</t>
  </si>
  <si>
    <t>C</t>
  </si>
  <si>
    <t>x0</t>
  </si>
  <si>
    <t>u</t>
  </si>
  <si>
    <t>uu</t>
  </si>
  <si>
    <t>mue</t>
  </si>
  <si>
    <t>sigmae</t>
  </si>
  <si>
    <t>beta</t>
  </si>
  <si>
    <t>alpha</t>
  </si>
  <si>
    <t xml:space="preserve">initial x </t>
  </si>
  <si>
    <t>x</t>
  </si>
  <si>
    <t>Limit state function</t>
  </si>
  <si>
    <t>Guess initial value</t>
  </si>
  <si>
    <t xml:space="preserve">skew = 2sigma/mu for Gamma distribution </t>
  </si>
  <si>
    <t>skew = 3sigma/mu for two-parameter lognormal distribution</t>
  </si>
  <si>
    <t xml:space="preserve">  Note that:</t>
  </si>
  <si>
    <t>Lognormal of R and E</t>
  </si>
  <si>
    <t>Input data</t>
  </si>
  <si>
    <r>
      <t>g(</t>
    </r>
    <r>
      <rPr>
        <i/>
        <sz val="12"/>
        <rFont val="Times New Roman"/>
        <family val="1"/>
      </rPr>
      <t>X</t>
    </r>
    <r>
      <rPr>
        <sz val="12"/>
        <rFont val="Times New Roman"/>
        <family val="0"/>
      </rPr>
      <t xml:space="preserve">)= </t>
    </r>
    <r>
      <rPr>
        <i/>
        <sz val="12"/>
        <rFont val="Times New Roman"/>
        <family val="1"/>
      </rPr>
      <t>R</t>
    </r>
    <r>
      <rPr>
        <sz val="12"/>
        <rFont val="Times New Roman"/>
        <family val="0"/>
      </rPr>
      <t xml:space="preserve"> - </t>
    </r>
    <r>
      <rPr>
        <i/>
        <sz val="12"/>
        <rFont val="Times New Roman"/>
        <family val="1"/>
      </rPr>
      <t>E</t>
    </r>
  </si>
  <si>
    <r>
      <t>skew</t>
    </r>
    <r>
      <rPr>
        <i/>
        <sz val="12"/>
        <rFont val="Times New Roman"/>
        <family val="1"/>
      </rPr>
      <t>R</t>
    </r>
  </si>
  <si>
    <r>
      <t>skew</t>
    </r>
    <r>
      <rPr>
        <i/>
        <sz val="12"/>
        <rFont val="Times New Roman"/>
        <family val="1"/>
      </rPr>
      <t>E</t>
    </r>
  </si>
  <si>
    <t>phiX</t>
  </si>
  <si>
    <t>PHIX</t>
  </si>
  <si>
    <t>Funkce mezního stavu</t>
  </si>
  <si>
    <t xml:space="preserve">Základní veličiny R a E se aproximují tří parametrickým lognormálním rozdělením </t>
  </si>
  <si>
    <t>LN(mu,sigma, skew), které přechází na normální rozdělení pro nulovou šikmost skew = 0.</t>
  </si>
  <si>
    <t xml:space="preserve">skew = 2 V pro Gamma rozdělení </t>
  </si>
  <si>
    <t>Vstupní hodnoty</t>
  </si>
  <si>
    <t>Lognormální rozdělení R a E</t>
  </si>
  <si>
    <t>Index</t>
  </si>
  <si>
    <t>Citlivosti</t>
  </si>
  <si>
    <t>Nové x</t>
  </si>
  <si>
    <t xml:space="preserve">Ekviv. normální  </t>
  </si>
  <si>
    <t>skew = 3 V + V^3 pro dvouparametrické lognormální rozdělení, V=sigma/mu</t>
  </si>
  <si>
    <t xml:space="preserve">List RORM2lin.xls - iterační výpočet indexu spolehlivosti metodou FORM </t>
  </si>
  <si>
    <t>X</t>
  </si>
  <si>
    <r>
      <t>g(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)= </t>
    </r>
    <r>
      <rPr>
        <b/>
        <i/>
        <sz val="12"/>
        <rFont val="Times New Roman"/>
        <family val="1"/>
      </rPr>
      <t>R - E</t>
    </r>
  </si>
  <si>
    <t>R-E</t>
  </si>
  <si>
    <t>Součet čtv.</t>
  </si>
  <si>
    <t xml:space="preserve">N.bod x </t>
  </si>
  <si>
    <t>Iteratční výpočet metodou FORM - nová hodnota x1 do G11</t>
  </si>
  <si>
    <t>beta n-1</t>
  </si>
  <si>
    <t>Počet n</t>
  </si>
  <si>
    <t>Podmínky pro bod x</t>
  </si>
  <si>
    <t>jinak neplatný výsledek</t>
  </si>
  <si>
    <t>Požadovaná přesnost beta</t>
  </si>
  <si>
    <t>Rozdíl</t>
  </si>
  <si>
    <t>beta n</t>
  </si>
  <si>
    <t>Pf=</t>
  </si>
  <si>
    <t>Squares</t>
  </si>
  <si>
    <t>Iterative computation FORM - new x1 to G11</t>
  </si>
  <si>
    <t>Equiv.normal</t>
  </si>
  <si>
    <t>Sensitivity</t>
  </si>
  <si>
    <t>New x</t>
  </si>
  <si>
    <t>An example of output study - variation of beta with skewness</t>
  </si>
  <si>
    <t>Required accuracy in beta</t>
  </si>
  <si>
    <t>A</t>
  </si>
  <si>
    <t>B</t>
  </si>
  <si>
    <t>D</t>
  </si>
  <si>
    <t>F</t>
  </si>
  <si>
    <t>G</t>
  </si>
  <si>
    <t>H</t>
  </si>
  <si>
    <t>I</t>
  </si>
  <si>
    <t>J</t>
  </si>
  <si>
    <t>K</t>
  </si>
  <si>
    <t>LN(mu,sigma, skew), which becomes normal distribution when skew = 0.</t>
  </si>
  <si>
    <t xml:space="preserve">Basic variables R and E are described by three-parameter lognormal distribution </t>
  </si>
  <si>
    <t>Odhad (muR+muE)/2</t>
  </si>
  <si>
    <t>skew = 1,14 pro Gumbelovo rozdělení</t>
  </si>
  <si>
    <t>EXCEL sheet RORM2lin.xls for iterative computation of the reliability index by FORM</t>
  </si>
  <si>
    <t>Difference</t>
  </si>
  <si>
    <t>skew = 1,14 for Gumbel distribution</t>
  </si>
  <si>
    <t xml:space="preserve">Number of iterat.  n </t>
  </si>
  <si>
    <r>
      <t>g=</t>
    </r>
    <r>
      <rPr>
        <sz val="12"/>
        <rFont val="Arial"/>
        <family val="2"/>
      </rPr>
      <t>x/mu</t>
    </r>
  </si>
  <si>
    <t xml:space="preserve">and </t>
  </si>
  <si>
    <r>
      <t>Partial factors</t>
    </r>
    <r>
      <rPr>
        <sz val="12"/>
        <rFont val="Symbol"/>
        <family val="1"/>
      </rPr>
      <t xml:space="preserve"> g</t>
    </r>
  </si>
  <si>
    <t>Conditions for the design point x:</t>
  </si>
  <si>
    <t xml:space="preserve"> ‘This project has been funded with support from the European Commission.
This publication [communication] reflects the views only of the author, and the Commission cannot be held responsible for any use which may be made of the information contained therein.’</t>
  </si>
  <si>
    <t xml:space="preserve">Innovation Transfer in Risk Assessment and Management
 of Aging Infrastructures
CZ/13/LLP-LdV/TOI/134014 </t>
  </si>
  <si>
    <t>FORM for two, iterative process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</si>
</sst>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E+00"/>
    <numFmt numFmtId="179" formatCode="0.0E+00"/>
    <numFmt numFmtId="180" formatCode="0E+00"/>
    <numFmt numFmtId="181" formatCode="0.000"/>
    <numFmt numFmtId="182" formatCode="0.0000"/>
    <numFmt numFmtId="183" formatCode="0.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2"/>
      <name val="Times New Roman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name val="Symbol"/>
      <family val="1"/>
    </font>
    <font>
      <sz val="12"/>
      <name val="Arial"/>
      <family val="2"/>
    </font>
    <font>
      <sz val="8.25"/>
      <color indexed="8"/>
      <name val="Times New Roman"/>
      <family val="1"/>
    </font>
    <font>
      <sz val="8.5"/>
      <color indexed="8"/>
      <name val="Times New Roman"/>
      <family val="1"/>
    </font>
    <font>
      <sz val="14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33" borderId="0" xfId="0" applyFill="1" applyAlignment="1">
      <alignment/>
    </xf>
    <xf numFmtId="181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1" fontId="0" fillId="33" borderId="10" xfId="0" applyNumberFormat="1" applyFill="1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1" fontId="0" fillId="33" borderId="11" xfId="0" applyNumberFormat="1" applyFill="1" applyBorder="1" applyAlignment="1" applyProtection="1">
      <alignment/>
      <protection locked="0"/>
    </xf>
    <xf numFmtId="181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84" fontId="0" fillId="0" borderId="11" xfId="0" applyNumberFormat="1" applyBorder="1" applyAlignment="1">
      <alignment/>
    </xf>
    <xf numFmtId="184" fontId="0" fillId="0" borderId="10" xfId="0" applyNumberFormat="1" applyBorder="1" applyAlignment="1">
      <alignment/>
    </xf>
    <xf numFmtId="18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81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81" fontId="0" fillId="34" borderId="1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84" fontId="0" fillId="0" borderId="0" xfId="0" applyNumberFormat="1" applyAlignment="1">
      <alignment/>
    </xf>
    <xf numFmtId="184" fontId="0" fillId="0" borderId="13" xfId="0" applyNumberFormat="1" applyBorder="1" applyAlignment="1">
      <alignment/>
    </xf>
    <xf numFmtId="181" fontId="0" fillId="0" borderId="0" xfId="0" applyNumberFormat="1" applyAlignment="1">
      <alignment horizontal="left"/>
    </xf>
    <xf numFmtId="184" fontId="0" fillId="33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81" fontId="0" fillId="34" borderId="11" xfId="0" applyNumberFormat="1" applyFill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181" fontId="0" fillId="0" borderId="12" xfId="0" applyNumberFormat="1" applyFill="1" applyBorder="1" applyAlignment="1">
      <alignment/>
    </xf>
    <xf numFmtId="181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3575"/>
          <c:w val="0.893"/>
          <c:h val="0.84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List1!$A$29:$A$35</c:f>
              <c:numCache/>
            </c:numRef>
          </c:xVal>
          <c:yVal>
            <c:numRef>
              <c:f>List1!$B$29:$B$35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List1!$A$29:$A$35</c:f>
              <c:numCache/>
            </c:numRef>
          </c:xVal>
          <c:yVal>
            <c:numRef>
              <c:f>List1!$D$29:$D$35</c:f>
              <c:numCache/>
            </c:numRef>
          </c:yVal>
          <c:smooth val="1"/>
        </c:ser>
        <c:ser>
          <c:idx val="4"/>
          <c:order val="2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List1!$A$29:$A$35</c:f>
              <c:numCache/>
            </c:numRef>
          </c:xVal>
          <c:yVal>
            <c:numRef>
              <c:f>List1!$F$29:$F$35</c:f>
              <c:numCache/>
            </c:numRef>
          </c:yVal>
          <c:smooth val="1"/>
        </c:ser>
        <c:axId val="12911905"/>
        <c:axId val="49098282"/>
      </c:scatterChart>
      <c:val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Skew E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 val="autoZero"/>
        <c:crossBetween val="midCat"/>
        <c:dispUnits/>
      </c:valAx>
      <c:valAx>
        <c:axId val="49098282"/>
        <c:scaling>
          <c:orientation val="minMax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Beta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425"/>
          <c:w val="0.8965"/>
          <c:h val="0.8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List1!$A$29:$A$35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xVal>
          <c:yVal>
            <c:numRef>
              <c:f>List1!$B$29:$B$35</c:f>
              <c:numCache>
                <c:ptCount val="7"/>
                <c:pt idx="0">
                  <c:v>3.54</c:v>
                </c:pt>
                <c:pt idx="1">
                  <c:v>3.38</c:v>
                </c:pt>
                <c:pt idx="2">
                  <c:v>3.22</c:v>
                </c:pt>
                <c:pt idx="3">
                  <c:v>3.08</c:v>
                </c:pt>
                <c:pt idx="4">
                  <c:v>2.95</c:v>
                </c:pt>
                <c:pt idx="5">
                  <c:v>2.86</c:v>
                </c:pt>
                <c:pt idx="6">
                  <c:v>2.78</c:v>
                </c:pt>
              </c:numCache>
            </c:numRef>
          </c:yVal>
          <c:smooth val="1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List1!$A$29:$A$35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xVal>
          <c:yVal>
            <c:numRef>
              <c:f>List1!$D$29:$D$35</c:f>
              <c:numCache>
                <c:ptCount val="7"/>
                <c:pt idx="0">
                  <c:v>3.81</c:v>
                </c:pt>
                <c:pt idx="1">
                  <c:v>3.53</c:v>
                </c:pt>
                <c:pt idx="2">
                  <c:v>3.3</c:v>
                </c:pt>
                <c:pt idx="3">
                  <c:v>3.11</c:v>
                </c:pt>
                <c:pt idx="4">
                  <c:v>2.97</c:v>
                </c:pt>
                <c:pt idx="5">
                  <c:v>2.86</c:v>
                </c:pt>
                <c:pt idx="6">
                  <c:v>2.78</c:v>
                </c:pt>
              </c:numCache>
            </c:numRef>
          </c:yVal>
          <c:smooth val="1"/>
        </c:ser>
        <c:ser>
          <c:idx val="4"/>
          <c:order val="2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List1!$A$29:$A$35</c:f>
              <c:numCache>
                <c:ptCount val="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xVal>
          <c:yVal>
            <c:numRef>
              <c:f>List1!$F$29:$F$35</c:f>
              <c:numCache>
                <c:ptCount val="7"/>
                <c:pt idx="0">
                  <c:v>4</c:v>
                </c:pt>
                <c:pt idx="1">
                  <c:v>3.63</c:v>
                </c:pt>
                <c:pt idx="2">
                  <c:v>3.35</c:v>
                </c:pt>
                <c:pt idx="3">
                  <c:v>3.14</c:v>
                </c:pt>
                <c:pt idx="4">
                  <c:v>2.98</c:v>
                </c:pt>
                <c:pt idx="5">
                  <c:v>2.87</c:v>
                </c:pt>
                <c:pt idx="6">
                  <c:v>2.78</c:v>
                </c:pt>
              </c:numCache>
            </c:numRef>
          </c:yVal>
          <c:smooth val="1"/>
        </c:ser>
        <c:axId val="39231355"/>
        <c:axId val="17537876"/>
      </c:scatterChart>
      <c:val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Skew E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 val="autoZero"/>
        <c:crossBetween val="midCat"/>
        <c:dispUnits/>
      </c:valAx>
      <c:valAx>
        <c:axId val="17537876"/>
        <c:scaling>
          <c:orientation val="minMax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Beta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png" /><Relationship Id="rId4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6</xdr:col>
      <xdr:colOff>247650</xdr:colOff>
      <xdr:row>21</xdr:row>
      <xdr:rowOff>123825</xdr:rowOff>
    </xdr:to>
    <xdr:sp>
      <xdr:nvSpPr>
        <xdr:cNvPr id="1" name="Line 2"/>
        <xdr:cNvSpPr>
          <a:spLocks/>
        </xdr:cNvSpPr>
      </xdr:nvSpPr>
      <xdr:spPr>
        <a:xfrm flipH="1" flipV="1">
          <a:off x="3238500" y="3228975"/>
          <a:ext cx="19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36</xdr:row>
      <xdr:rowOff>47625</xdr:rowOff>
    </xdr:from>
    <xdr:to>
      <xdr:col>9</xdr:col>
      <xdr:colOff>409575</xdr:colOff>
      <xdr:row>50</xdr:row>
      <xdr:rowOff>28575</xdr:rowOff>
    </xdr:to>
    <xdr:grpSp>
      <xdr:nvGrpSpPr>
        <xdr:cNvPr id="2" name="Group 7"/>
        <xdr:cNvGrpSpPr>
          <a:grpSpLocks/>
        </xdr:cNvGrpSpPr>
      </xdr:nvGrpSpPr>
      <xdr:grpSpPr>
        <a:xfrm>
          <a:off x="990600" y="7286625"/>
          <a:ext cx="4010025" cy="2781300"/>
          <a:chOff x="138" y="696"/>
          <a:chExt cx="350" cy="237"/>
        </a:xfrm>
        <a:solidFill>
          <a:srgbClr val="FFFFFF"/>
        </a:solidFill>
      </xdr:grpSpPr>
      <xdr:graphicFrame>
        <xdr:nvGraphicFramePr>
          <xdr:cNvPr id="3" name="graf 3"/>
          <xdr:cNvGraphicFramePr/>
        </xdr:nvGraphicFramePr>
        <xdr:xfrm>
          <a:off x="138" y="696"/>
          <a:ext cx="350" cy="23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233" y="744"/>
            <a:ext cx="47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Skew</a:t>
            </a:r>
            <a:r>
              <a:rPr lang="en-US" cap="none" sz="8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 =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0.0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0.5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1.0
</a:t>
            </a:r>
          </a:p>
        </xdr:txBody>
      </xdr:sp>
    </xdr:grpSp>
    <xdr:clientData/>
  </xdr:twoCellAnchor>
  <xdr:twoCellAnchor>
    <xdr:from>
      <xdr:col>6</xdr:col>
      <xdr:colOff>47625</xdr:colOff>
      <xdr:row>21</xdr:row>
      <xdr:rowOff>123825</xdr:rowOff>
    </xdr:from>
    <xdr:to>
      <xdr:col>6</xdr:col>
      <xdr:colOff>209550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 flipV="1">
          <a:off x="3057525" y="43719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11</xdr:col>
      <xdr:colOff>95250</xdr:colOff>
      <xdr:row>35</xdr:row>
      <xdr:rowOff>152400</xdr:rowOff>
    </xdr:to>
    <xdr:grpSp>
      <xdr:nvGrpSpPr>
        <xdr:cNvPr id="6" name="Group 14"/>
        <xdr:cNvGrpSpPr>
          <a:grpSpLocks/>
        </xdr:cNvGrpSpPr>
      </xdr:nvGrpSpPr>
      <xdr:grpSpPr>
        <a:xfrm>
          <a:off x="3009900" y="5267325"/>
          <a:ext cx="2847975" cy="1924050"/>
          <a:chOff x="331" y="443"/>
          <a:chExt cx="299" cy="202"/>
        </a:xfrm>
        <a:solidFill>
          <a:srgbClr val="FFFFFF"/>
        </a:solidFill>
      </xdr:grpSpPr>
      <xdr:pic>
        <xdr:nvPicPr>
          <xdr:cNvPr id="7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1" y="443"/>
            <a:ext cx="299" cy="2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8" name="Text Box 16"/>
          <xdr:cNvSpPr txBox="1">
            <a:spLocks noChangeArrowheads="1"/>
          </xdr:cNvSpPr>
        </xdr:nvSpPr>
        <xdr:spPr>
          <a:xfrm>
            <a:off x="402" y="485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φ</a:t>
            </a:r>
            <a:r>
              <a:rPr lang="en-US" cap="none" sz="12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>
        <xdr:nvSpPr>
          <xdr:cNvPr id="9" name="Text Box 17"/>
          <xdr:cNvSpPr txBox="1">
            <a:spLocks noChangeArrowheads="1"/>
          </xdr:cNvSpPr>
        </xdr:nvSpPr>
        <xdr:spPr>
          <a:xfrm>
            <a:off x="527" y="484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φ</a:t>
            </a:r>
            <a:r>
              <a:rPr lang="en-US" cap="none" sz="12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(x)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550" y="616"/>
            <a:ext cx="2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476250</xdr:colOff>
      <xdr:row>2</xdr:row>
      <xdr:rowOff>142875</xdr:rowOff>
    </xdr:to>
    <xdr:pic>
      <xdr:nvPicPr>
        <xdr:cNvPr id="11" name="Obrázek 12"/>
        <xdr:cNvPicPr preferRelativeResize="1">
          <a:picLocks noChangeAspect="1"/>
        </xdr:cNvPicPr>
      </xdr:nvPicPr>
      <xdr:blipFill>
        <a:blip r:embed="rId3"/>
        <a:srcRect b="10295"/>
        <a:stretch>
          <a:fillRect/>
        </a:stretch>
      </xdr:blipFill>
      <xdr:spPr>
        <a:xfrm>
          <a:off x="38100" y="76200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495300</xdr:colOff>
      <xdr:row>0</xdr:row>
      <xdr:rowOff>85725</xdr:rowOff>
    </xdr:from>
    <xdr:to>
      <xdr:col>10</xdr:col>
      <xdr:colOff>533400</xdr:colOff>
      <xdr:row>2</xdr:row>
      <xdr:rowOff>152400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8572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123825</xdr:rowOff>
    </xdr:from>
    <xdr:to>
      <xdr:col>6</xdr:col>
      <xdr:colOff>200025</xdr:colOff>
      <xdr:row>16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3124200" y="32766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161925</xdr:rowOff>
    </xdr:from>
    <xdr:to>
      <xdr:col>6</xdr:col>
      <xdr:colOff>200025</xdr:colOff>
      <xdr:row>16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3295650" y="21145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30</xdr:row>
      <xdr:rowOff>133350</xdr:rowOff>
    </xdr:from>
    <xdr:to>
      <xdr:col>9</xdr:col>
      <xdr:colOff>323850</xdr:colOff>
      <xdr:row>44</xdr:row>
      <xdr:rowOff>190500</xdr:rowOff>
    </xdr:to>
    <xdr:grpSp>
      <xdr:nvGrpSpPr>
        <xdr:cNvPr id="3" name="Group 7"/>
        <xdr:cNvGrpSpPr>
          <a:grpSpLocks/>
        </xdr:cNvGrpSpPr>
      </xdr:nvGrpSpPr>
      <xdr:grpSpPr>
        <a:xfrm>
          <a:off x="838200" y="6096000"/>
          <a:ext cx="4152900" cy="2857500"/>
          <a:chOff x="138" y="696"/>
          <a:chExt cx="350" cy="237"/>
        </a:xfrm>
        <a:solidFill>
          <a:srgbClr val="FFFFFF"/>
        </a:solidFill>
      </xdr:grpSpPr>
      <xdr:graphicFrame>
        <xdr:nvGraphicFramePr>
          <xdr:cNvPr id="4" name="graf 8"/>
          <xdr:cNvGraphicFramePr/>
        </xdr:nvGraphicFramePr>
        <xdr:xfrm>
          <a:off x="138" y="696"/>
          <a:ext cx="350" cy="23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5" name="Text Box 9"/>
          <xdr:cNvSpPr txBox="1">
            <a:spLocks noChangeArrowheads="1"/>
          </xdr:cNvSpPr>
        </xdr:nvSpPr>
        <xdr:spPr>
          <a:xfrm>
            <a:off x="233" y="744"/>
            <a:ext cx="45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Skew</a:t>
            </a:r>
            <a:r>
              <a:rPr lang="en-US" cap="none" sz="8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 =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0.0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0.5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        1.0
</a:t>
            </a:r>
          </a:p>
        </xdr:txBody>
      </xdr:sp>
    </xdr:grpSp>
    <xdr:clientData/>
  </xdr:twoCellAnchor>
  <xdr:twoCellAnchor>
    <xdr:from>
      <xdr:col>6</xdr:col>
      <xdr:colOff>19050</xdr:colOff>
      <xdr:row>20</xdr:row>
      <xdr:rowOff>161925</xdr:rowOff>
    </xdr:from>
    <xdr:to>
      <xdr:col>11</xdr:col>
      <xdr:colOff>85725</xdr:colOff>
      <xdr:row>30</xdr:row>
      <xdr:rowOff>85725</xdr:rowOff>
    </xdr:to>
    <xdr:grpSp>
      <xdr:nvGrpSpPr>
        <xdr:cNvPr id="6" name="Group 15"/>
        <xdr:cNvGrpSpPr>
          <a:grpSpLocks/>
        </xdr:cNvGrpSpPr>
      </xdr:nvGrpSpPr>
      <xdr:grpSpPr>
        <a:xfrm>
          <a:off x="3114675" y="4124325"/>
          <a:ext cx="2847975" cy="1924050"/>
          <a:chOff x="331" y="443"/>
          <a:chExt cx="299" cy="202"/>
        </a:xfrm>
        <a:solidFill>
          <a:srgbClr val="FFFFFF"/>
        </a:solidFill>
      </xdr:grpSpPr>
      <xdr:pic>
        <xdr:nvPicPr>
          <xdr:cNvPr id="7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1" y="443"/>
            <a:ext cx="299" cy="2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8" name="Text Box 11"/>
          <xdr:cNvSpPr txBox="1">
            <a:spLocks noChangeArrowheads="1"/>
          </xdr:cNvSpPr>
        </xdr:nvSpPr>
        <xdr:spPr>
          <a:xfrm>
            <a:off x="402" y="485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φ</a:t>
            </a:r>
            <a:r>
              <a:rPr lang="en-US" cap="none" sz="12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527" y="484"/>
            <a:ext cx="6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φ</a:t>
            </a:r>
            <a:r>
              <a:rPr lang="en-US" cap="none" sz="12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(x)</a:t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550" y="616"/>
            <a:ext cx="2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x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10</xdr:row>
      <xdr:rowOff>161925</xdr:rowOff>
    </xdr:from>
    <xdr:to>
      <xdr:col>6</xdr:col>
      <xdr:colOff>247650</xdr:colOff>
      <xdr:row>16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4343400" y="2066925"/>
          <a:ext cx="190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123825</xdr:rowOff>
    </xdr:from>
    <xdr:to>
      <xdr:col>6</xdr:col>
      <xdr:colOff>219075</xdr:colOff>
      <xdr:row>16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4162425" y="320992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54"/>
  <sheetViews>
    <sheetView tabSelected="1" view="pageBreakPreview" zoomScale="60" zoomScalePageLayoutView="0" workbookViewId="0" topLeftCell="A1">
      <selection activeCell="P9" sqref="P9"/>
    </sheetView>
  </sheetViews>
  <sheetFormatPr defaultColWidth="9.00390625" defaultRowHeight="15.75"/>
  <cols>
    <col min="1" max="1" width="4.50390625" style="0" customWidth="1"/>
    <col min="2" max="3" width="6.875" style="0" customWidth="1"/>
    <col min="4" max="4" width="6.75390625" style="0" customWidth="1"/>
    <col min="5" max="5" width="6.50390625" style="0" customWidth="1"/>
    <col min="6" max="6" width="8.00390625" style="0" customWidth="1"/>
    <col min="7" max="7" width="6.625" style="0" customWidth="1"/>
    <col min="8" max="8" width="7.00390625" style="0" customWidth="1"/>
    <col min="9" max="9" width="7.125" style="0" customWidth="1"/>
    <col min="10" max="10" width="8.125" style="0" customWidth="1"/>
    <col min="11" max="11" width="7.25390625" style="0" customWidth="1"/>
  </cols>
  <sheetData>
    <row r="1" spans="2:10" ht="15" customHeight="1">
      <c r="B1" s="57"/>
      <c r="C1" s="57"/>
      <c r="D1" s="55" t="s">
        <v>82</v>
      </c>
      <c r="E1" s="55"/>
      <c r="F1" s="55"/>
      <c r="G1" s="55"/>
      <c r="H1" s="55"/>
      <c r="I1" s="55"/>
      <c r="J1" s="55"/>
    </row>
    <row r="2" spans="1:10" ht="15.75">
      <c r="A2" s="56"/>
      <c r="B2" s="57"/>
      <c r="C2" s="57"/>
      <c r="D2" s="55"/>
      <c r="E2" s="55"/>
      <c r="F2" s="55"/>
      <c r="G2" s="55"/>
      <c r="H2" s="55"/>
      <c r="I2" s="55"/>
      <c r="J2" s="55"/>
    </row>
    <row r="3" spans="1:10" ht="15.75">
      <c r="A3" s="56"/>
      <c r="B3" s="57"/>
      <c r="C3" s="57"/>
      <c r="D3" s="55"/>
      <c r="E3" s="55"/>
      <c r="F3" s="55"/>
      <c r="G3" s="55"/>
      <c r="H3" s="55"/>
      <c r="I3" s="55"/>
      <c r="J3" s="55"/>
    </row>
    <row r="4" spans="2:10" ht="15">
      <c r="B4" s="57"/>
      <c r="C4" s="57"/>
      <c r="D4" s="55"/>
      <c r="E4" s="55"/>
      <c r="F4" s="55"/>
      <c r="G4" s="55"/>
      <c r="H4" s="55"/>
      <c r="I4" s="55"/>
      <c r="J4" s="55"/>
    </row>
    <row r="6" spans="1:13" ht="17.25" customHeight="1">
      <c r="A6" s="59" t="s">
        <v>83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58"/>
    </row>
    <row r="7" spans="2:4" ht="27" customHeight="1">
      <c r="B7" t="s">
        <v>15</v>
      </c>
      <c r="D7" t="s">
        <v>22</v>
      </c>
    </row>
    <row r="8" ht="15">
      <c r="B8" t="s">
        <v>70</v>
      </c>
    </row>
    <row r="9" ht="15">
      <c r="B9" t="s">
        <v>69</v>
      </c>
    </row>
    <row r="10" spans="2:4" ht="15">
      <c r="B10" t="s">
        <v>19</v>
      </c>
      <c r="D10" t="s">
        <v>18</v>
      </c>
    </row>
    <row r="11" ht="15">
      <c r="D11" t="s">
        <v>75</v>
      </c>
    </row>
    <row r="12" ht="15">
      <c r="D12" t="s">
        <v>17</v>
      </c>
    </row>
    <row r="13" spans="1:11" s="33" customFormat="1" ht="15">
      <c r="A13" s="33" t="s">
        <v>60</v>
      </c>
      <c r="B13" s="33" t="s">
        <v>61</v>
      </c>
      <c r="C13" s="33" t="s">
        <v>5</v>
      </c>
      <c r="D13" s="33" t="s">
        <v>62</v>
      </c>
      <c r="E13" s="33" t="s">
        <v>1</v>
      </c>
      <c r="F13" s="33" t="s">
        <v>63</v>
      </c>
      <c r="G13" s="33" t="s">
        <v>64</v>
      </c>
      <c r="H13" s="33" t="s">
        <v>65</v>
      </c>
      <c r="I13" s="33" t="s">
        <v>66</v>
      </c>
      <c r="J13" s="33" t="s">
        <v>67</v>
      </c>
      <c r="K13" s="33" t="s">
        <v>68</v>
      </c>
    </row>
    <row r="14" spans="1:11" ht="15">
      <c r="A14" s="26"/>
      <c r="B14" s="52" t="s">
        <v>21</v>
      </c>
      <c r="C14" s="52"/>
      <c r="D14" s="26"/>
      <c r="E14" s="26" t="s">
        <v>16</v>
      </c>
      <c r="F14" s="26"/>
      <c r="G14" s="26">
        <f>0.8*B16</f>
        <v>0.8</v>
      </c>
      <c r="H14" s="26"/>
      <c r="I14" s="26" t="s">
        <v>20</v>
      </c>
      <c r="J14" s="26"/>
      <c r="K14" s="26"/>
    </row>
    <row r="15" spans="1:11" ht="15">
      <c r="A15" s="50" t="s">
        <v>39</v>
      </c>
      <c r="B15" s="51" t="s">
        <v>2</v>
      </c>
      <c r="C15" s="51" t="s">
        <v>3</v>
      </c>
      <c r="D15" s="51" t="s">
        <v>4</v>
      </c>
      <c r="E15" s="51" t="s">
        <v>5</v>
      </c>
      <c r="F15" s="51" t="s">
        <v>6</v>
      </c>
      <c r="G15" s="51" t="s">
        <v>13</v>
      </c>
      <c r="H15" s="51" t="s">
        <v>7</v>
      </c>
      <c r="I15" s="51" t="s">
        <v>8</v>
      </c>
      <c r="J15" s="51" t="s">
        <v>25</v>
      </c>
      <c r="K15" s="51" t="s">
        <v>26</v>
      </c>
    </row>
    <row r="16" spans="1:11" ht="15">
      <c r="A16" s="30" t="s">
        <v>0</v>
      </c>
      <c r="B16" s="3">
        <v>1</v>
      </c>
      <c r="C16" s="3">
        <v>0.1</v>
      </c>
      <c r="D16" s="3">
        <v>0.301</v>
      </c>
      <c r="E16" s="1">
        <f>IF(D16&lt;&gt;0,(((D16^2+4)^0.5+D16)^(1/3)-((D16^2+4)^0.5-D16)^(1/3))/2^(1/3),0)</f>
        <v>0.09999999999999991</v>
      </c>
      <c r="F16" s="1">
        <f>IF(D16&lt;&gt;0,B16-C16/E16,"infinity")</f>
        <v>-8.881784197001252E-16</v>
      </c>
      <c r="G16" s="3">
        <v>0.8982688832267014</v>
      </c>
      <c r="H16" s="49">
        <f>(G16-B16)/C16</f>
        <v>-1.017311167732986</v>
      </c>
      <c r="I16" s="1">
        <f>IF(D16&lt;&gt;0,(LN(ABS(H16+1/E16))+LN(ABS(E16)*(1+E16^2)^0.5))/(SIGN(D16)*(LN(1+E16^2))^0.5),H16)</f>
        <v>-1.0256570016238806</v>
      </c>
      <c r="J16" s="1">
        <f>IF(D16&lt;&gt;0,NORMDIST(I16,0,1,0)/(C16*ABS(H16+1/E16)*(LN(1+E16^2))^0.5),NORMDIST(I16,0,1,0)/C16)</f>
        <v>2.631189153630128</v>
      </c>
      <c r="K16" s="1">
        <f>NORMDIST(I16,0,1,1)</f>
        <v>0.1525266444209373</v>
      </c>
    </row>
    <row r="17" spans="1:11" ht="15">
      <c r="A17" s="30" t="s">
        <v>1</v>
      </c>
      <c r="B17" s="3">
        <v>0.5</v>
      </c>
      <c r="C17" s="3">
        <v>0.1</v>
      </c>
      <c r="D17" s="3">
        <v>1.14</v>
      </c>
      <c r="E17" s="1">
        <f>IF(D17&lt;&gt;0,(((D17^2+4)^0.5+D17)^(1/3)-((D17^2+4)^0.5-D17)^(1/3))/2^(1/3),0)</f>
        <v>0.36393273002251425</v>
      </c>
      <c r="F17" s="1">
        <f>IF(D17&lt;&gt;0,B17-C17/E17,"infinity")</f>
        <v>0.2252239445630141</v>
      </c>
      <c r="G17" s="16">
        <f>G16</f>
        <v>0.8982688832267014</v>
      </c>
      <c r="H17" s="49">
        <f>(G17-B17)/C17</f>
        <v>3.982688832267014</v>
      </c>
      <c r="I17" s="1">
        <f>IF(D17&lt;&gt;0,(LN(ABS(H17+1/E17))+LN(ABS(E17)*(1+E17^2)^0.5))/(SIGN(D17)*(LN(1+E17^2))^0.5),H17)</f>
        <v>2.716500036176622</v>
      </c>
      <c r="J17" s="1">
        <f>IF(D17&lt;&gt;0,NORMDIST(I17,0,1,0)/(C17*ABS(H17+1/E17)*(LN(1+E17^2))^0.5),NORMDIST(I17,0,1,0)/C17)</f>
        <v>0.04198353007870848</v>
      </c>
      <c r="K17" s="1">
        <f>NORMDIST(I17,0,1,1)</f>
        <v>0.9967011906008566</v>
      </c>
    </row>
    <row r="18" spans="1:11" ht="15.75">
      <c r="A18" s="12"/>
      <c r="B18" s="46" t="s">
        <v>80</v>
      </c>
      <c r="C18" s="46"/>
      <c r="D18" s="47"/>
      <c r="E18" s="47"/>
      <c r="F18" s="47" t="str">
        <f>IF(D16&gt;0,"F11&lt;G11","F11&gt;G11")</f>
        <v>F11&lt;G11</v>
      </c>
      <c r="G18" s="48" t="s">
        <v>78</v>
      </c>
      <c r="H18" s="47" t="str">
        <f>IF(D17&gt;0,"F12&lt;G12","F12&gt;G12")</f>
        <v>F12&lt;G12</v>
      </c>
      <c r="I18" s="47"/>
      <c r="J18" s="45"/>
      <c r="K18" s="45"/>
    </row>
    <row r="19" spans="2:11" ht="15">
      <c r="B19" s="16" t="s">
        <v>54</v>
      </c>
      <c r="C19" s="16"/>
      <c r="D19" s="16"/>
      <c r="E19" s="16"/>
      <c r="F19" s="16"/>
      <c r="G19" s="16"/>
      <c r="H19" s="17" t="s">
        <v>59</v>
      </c>
      <c r="I19" s="17"/>
      <c r="J19" s="17"/>
      <c r="K19" s="40">
        <v>0.001</v>
      </c>
    </row>
    <row r="20" spans="1:11" ht="15.75">
      <c r="A20" s="21"/>
      <c r="B20" s="32" t="s">
        <v>55</v>
      </c>
      <c r="C20" s="32"/>
      <c r="D20" s="32" t="s">
        <v>33</v>
      </c>
      <c r="E20" s="32" t="s">
        <v>56</v>
      </c>
      <c r="F20" s="32" t="s">
        <v>57</v>
      </c>
      <c r="G20" s="39" t="s">
        <v>79</v>
      </c>
      <c r="I20" s="39" t="s">
        <v>76</v>
      </c>
      <c r="J20" s="33"/>
      <c r="K20" s="34">
        <v>1</v>
      </c>
    </row>
    <row r="21" spans="1:16" ht="16.5" thickBot="1">
      <c r="A21" s="18" t="s">
        <v>39</v>
      </c>
      <c r="B21" s="35" t="s">
        <v>9</v>
      </c>
      <c r="C21" s="35" t="s">
        <v>10</v>
      </c>
      <c r="D21" s="36" t="s">
        <v>11</v>
      </c>
      <c r="E21" s="35" t="s">
        <v>12</v>
      </c>
      <c r="F21" s="35" t="s">
        <v>14</v>
      </c>
      <c r="G21" s="33"/>
      <c r="H21" s="44" t="s">
        <v>77</v>
      </c>
      <c r="I21" s="33" t="s">
        <v>51</v>
      </c>
      <c r="J21" s="33" t="s">
        <v>45</v>
      </c>
      <c r="K21" s="33" t="s">
        <v>74</v>
      </c>
      <c r="P21" s="22"/>
    </row>
    <row r="22" spans="1:11" ht="16.5" thickBot="1">
      <c r="A22" s="19" t="s">
        <v>0</v>
      </c>
      <c r="B22" s="11">
        <f>G16-C22*NORMSINV(K16)</f>
        <v>0.9901713705064714</v>
      </c>
      <c r="C22" s="11">
        <f>NORMDIST(NORMSINV(K16),0,1,0)/J16</f>
        <v>0.0896035293809379</v>
      </c>
      <c r="D22" s="27">
        <f>B24/C24</f>
        <v>2.9036777875093818</v>
      </c>
      <c r="E22" s="11">
        <f>C22/(C$22^2+C$23^2)^0.5</f>
        <v>0.35316417901137537</v>
      </c>
      <c r="F22" s="43">
        <f>B22-E22*$D$22*C22</f>
        <v>0.898285192832855</v>
      </c>
      <c r="G22" s="1"/>
      <c r="H22" s="1">
        <f>F22/B16</f>
        <v>0.898285192832855</v>
      </c>
      <c r="I22" s="38">
        <f>D22</f>
        <v>2.9036777875093818</v>
      </c>
      <c r="J22" s="37">
        <v>2.9036780070452646</v>
      </c>
      <c r="K22" s="37">
        <f>ABS(D22-J22)</f>
        <v>2.1953588280609893E-07</v>
      </c>
    </row>
    <row r="23" spans="1:13" ht="15.75">
      <c r="A23" s="20" t="s">
        <v>1</v>
      </c>
      <c r="B23" s="9">
        <f>G17-C23*NORMSINV(K17)</f>
        <v>0.2534608165816542</v>
      </c>
      <c r="C23" s="9">
        <f>NORMDIST(NORMSINV(K17),0,1,0)/J17</f>
        <v>0.23736722181406336</v>
      </c>
      <c r="D23" s="9"/>
      <c r="E23" s="9">
        <f>-C23/(C$22^2+C$23^2)^0.5</f>
        <v>-0.9355613623184857</v>
      </c>
      <c r="F23" s="9">
        <f>B23-E23*$D$22*C23</f>
        <v>0.8982851928328547</v>
      </c>
      <c r="G23" s="1"/>
      <c r="H23" s="1">
        <f>F23/B17</f>
        <v>1.7965703856657094</v>
      </c>
      <c r="M23" s="22"/>
    </row>
    <row r="24" spans="1:14" ht="15.75">
      <c r="A24" s="21" t="s">
        <v>41</v>
      </c>
      <c r="B24" s="1">
        <f>B22-B23</f>
        <v>0.7367105539248172</v>
      </c>
      <c r="C24">
        <f>(SUMSQ(C22:C23))^0.5</f>
        <v>0.25371635830045997</v>
      </c>
      <c r="D24" t="s">
        <v>53</v>
      </c>
      <c r="E24">
        <f>SUMSQ(E22:E23)</f>
        <v>0.9999999999999998</v>
      </c>
      <c r="J24" s="29" t="s">
        <v>52</v>
      </c>
      <c r="K24" s="31">
        <f>NORMSDIST(-I22)</f>
        <v>0.0018440375322861045</v>
      </c>
      <c r="N24" s="22"/>
    </row>
    <row r="26" ht="15">
      <c r="A26" t="s">
        <v>58</v>
      </c>
    </row>
    <row r="27" ht="15.75">
      <c r="D27" t="s">
        <v>23</v>
      </c>
    </row>
    <row r="28" spans="1:6" ht="15" customHeight="1">
      <c r="A28" t="s">
        <v>24</v>
      </c>
      <c r="B28" s="41">
        <v>0</v>
      </c>
      <c r="C28" s="41">
        <v>0.25</v>
      </c>
      <c r="D28" s="41">
        <v>0.5</v>
      </c>
      <c r="E28" s="41">
        <v>0.75</v>
      </c>
      <c r="F28" s="41">
        <v>1</v>
      </c>
    </row>
    <row r="29" spans="1:6" ht="15.75">
      <c r="A29" s="4">
        <v>0</v>
      </c>
      <c r="B29" s="41">
        <v>3.54</v>
      </c>
      <c r="C29" s="41">
        <v>3.68</v>
      </c>
      <c r="D29" s="41">
        <v>3.81</v>
      </c>
      <c r="E29" s="41">
        <v>3.91</v>
      </c>
      <c r="F29" s="41">
        <v>4</v>
      </c>
    </row>
    <row r="30" spans="1:6" ht="15.75">
      <c r="A30" s="4">
        <v>0.25</v>
      </c>
      <c r="B30" s="41">
        <v>3.38</v>
      </c>
      <c r="C30" s="41">
        <v>3.46</v>
      </c>
      <c r="D30" s="41">
        <v>3.53</v>
      </c>
      <c r="E30" s="41">
        <v>3.58</v>
      </c>
      <c r="F30" s="41">
        <v>3.63</v>
      </c>
    </row>
    <row r="31" spans="1:6" ht="15.75">
      <c r="A31" s="4">
        <v>0.5</v>
      </c>
      <c r="B31" s="41">
        <v>3.22</v>
      </c>
      <c r="C31" s="41">
        <v>3.26</v>
      </c>
      <c r="D31" s="41">
        <v>3.3</v>
      </c>
      <c r="E31" s="41">
        <v>3.33</v>
      </c>
      <c r="F31" s="41">
        <v>3.35</v>
      </c>
    </row>
    <row r="32" spans="1:6" ht="15.75">
      <c r="A32" s="4">
        <v>0.75</v>
      </c>
      <c r="B32" s="41">
        <v>3.08</v>
      </c>
      <c r="C32" s="41">
        <v>3.1</v>
      </c>
      <c r="D32" s="41">
        <v>3.11</v>
      </c>
      <c r="E32" s="41">
        <v>3.13</v>
      </c>
      <c r="F32" s="41">
        <v>3.14</v>
      </c>
    </row>
    <row r="33" spans="1:6" ht="15.75">
      <c r="A33" s="4">
        <v>1</v>
      </c>
      <c r="B33" s="41">
        <v>2.95</v>
      </c>
      <c r="C33" s="41">
        <v>2.96</v>
      </c>
      <c r="D33" s="41">
        <v>2.97</v>
      </c>
      <c r="E33" s="41">
        <v>2.98</v>
      </c>
      <c r="F33" s="41">
        <v>2.98</v>
      </c>
    </row>
    <row r="34" spans="1:6" ht="15.75">
      <c r="A34" s="4">
        <v>1.25</v>
      </c>
      <c r="B34" s="41">
        <v>2.86</v>
      </c>
      <c r="C34" s="41">
        <v>2.86</v>
      </c>
      <c r="D34" s="41">
        <v>2.86</v>
      </c>
      <c r="E34" s="41">
        <v>2.87</v>
      </c>
      <c r="F34" s="41">
        <v>2.87</v>
      </c>
    </row>
    <row r="35" spans="1:6" ht="15.75">
      <c r="A35" s="4">
        <v>1.5</v>
      </c>
      <c r="B35" s="41">
        <v>2.78</v>
      </c>
      <c r="C35" s="42">
        <v>2.78</v>
      </c>
      <c r="D35" s="41">
        <v>2.78</v>
      </c>
      <c r="E35" s="41">
        <v>2.78</v>
      </c>
      <c r="F35" s="41">
        <v>2.78</v>
      </c>
    </row>
    <row r="52" spans="1:12" ht="15" customHeight="1">
      <c r="A52" s="53" t="s">
        <v>81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12" ht="24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</row>
  </sheetData>
  <sheetProtection selectLockedCells="1"/>
  <mergeCells count="3">
    <mergeCell ref="D1:J4"/>
    <mergeCell ref="A6:K6"/>
    <mergeCell ref="A52:K54"/>
  </mergeCells>
  <printOptions/>
  <pageMargins left="0.7874015748031497" right="0.5905511811023623" top="0.984251968503937" bottom="0.7874015748031497" header="0.5118110236220472" footer="0.5118110236220472"/>
  <pageSetup horizontalDpi="1200" verticalDpi="1200" orientation="portrait" paperSize="9" scale="97" r:id="rId3"/>
  <rowBreaks count="1" manualBreakCount="1">
    <brk id="36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30"/>
  <sheetViews>
    <sheetView zoomScalePageLayoutView="0" workbookViewId="0" topLeftCell="A1">
      <selection activeCell="N19" sqref="N19"/>
    </sheetView>
  </sheetViews>
  <sheetFormatPr defaultColWidth="9.00390625" defaultRowHeight="15.75"/>
  <cols>
    <col min="1" max="1" width="5.125" style="0" customWidth="1"/>
    <col min="2" max="2" width="6.375" style="0" customWidth="1"/>
    <col min="3" max="3" width="7.75390625" style="0" customWidth="1"/>
    <col min="4" max="4" width="7.625" style="0" customWidth="1"/>
    <col min="5" max="5" width="7.125" style="0" customWidth="1"/>
    <col min="6" max="6" width="6.625" style="0" customWidth="1"/>
    <col min="7" max="7" width="6.75390625" style="0" customWidth="1"/>
    <col min="8" max="8" width="6.375" style="0" customWidth="1"/>
    <col min="9" max="9" width="7.50390625" style="0" customWidth="1"/>
    <col min="10" max="10" width="7.875" style="0" customWidth="1"/>
    <col min="11" max="11" width="8.00390625" style="0" customWidth="1"/>
    <col min="13" max="14" width="9.25390625" style="0" bestFit="1" customWidth="1"/>
  </cols>
  <sheetData>
    <row r="1" ht="17.25">
      <c r="A1" s="5" t="s">
        <v>38</v>
      </c>
    </row>
    <row r="2" spans="2:6" ht="15.75">
      <c r="B2" t="s">
        <v>27</v>
      </c>
      <c r="F2" s="7" t="s">
        <v>40</v>
      </c>
    </row>
    <row r="3" ht="15">
      <c r="B3" t="s">
        <v>28</v>
      </c>
    </row>
    <row r="4" ht="15">
      <c r="B4" t="s">
        <v>29</v>
      </c>
    </row>
    <row r="5" ht="15">
      <c r="C5" t="s">
        <v>37</v>
      </c>
    </row>
    <row r="6" ht="15">
      <c r="C6" t="s">
        <v>72</v>
      </c>
    </row>
    <row r="7" ht="15">
      <c r="C7" t="s">
        <v>30</v>
      </c>
    </row>
    <row r="8" spans="1:11" ht="15">
      <c r="A8" s="33" t="s">
        <v>60</v>
      </c>
      <c r="B8" s="33" t="s">
        <v>61</v>
      </c>
      <c r="C8" s="33" t="s">
        <v>5</v>
      </c>
      <c r="D8" s="33" t="s">
        <v>62</v>
      </c>
      <c r="E8" s="33" t="s">
        <v>1</v>
      </c>
      <c r="F8" s="33" t="s">
        <v>63</v>
      </c>
      <c r="G8" s="33" t="s">
        <v>64</v>
      </c>
      <c r="H8" s="33" t="s">
        <v>65</v>
      </c>
      <c r="I8" s="33" t="s">
        <v>66</v>
      </c>
      <c r="J8" s="33" t="s">
        <v>67</v>
      </c>
      <c r="K8" s="33" t="s">
        <v>68</v>
      </c>
    </row>
    <row r="9" spans="2:9" ht="15">
      <c r="B9" s="2" t="s">
        <v>31</v>
      </c>
      <c r="C9" s="2"/>
      <c r="E9" t="s">
        <v>71</v>
      </c>
      <c r="G9">
        <f>(B11+B12)/2</f>
        <v>0.75</v>
      </c>
      <c r="I9" t="s">
        <v>32</v>
      </c>
    </row>
    <row r="10" spans="1:11" ht="15.75">
      <c r="A10" s="18" t="s">
        <v>39</v>
      </c>
      <c r="B10" s="13" t="s">
        <v>2</v>
      </c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43</v>
      </c>
      <c r="H10" s="13" t="s">
        <v>7</v>
      </c>
      <c r="I10" s="13" t="s">
        <v>8</v>
      </c>
      <c r="J10" s="13" t="s">
        <v>25</v>
      </c>
      <c r="K10" s="13" t="s">
        <v>26</v>
      </c>
    </row>
    <row r="11" spans="1:14" ht="15.75">
      <c r="A11" s="19" t="s">
        <v>0</v>
      </c>
      <c r="B11" s="10">
        <v>1</v>
      </c>
      <c r="C11" s="10">
        <v>0.1</v>
      </c>
      <c r="D11" s="10">
        <v>0</v>
      </c>
      <c r="E11" s="11">
        <f>IF(D11&lt;&gt;0,(((D11^2+4)^0.5+D11)^(1/3)-((D11^2+4)^0.5-D11)^(1/3))/2^(1/3),0)</f>
        <v>0</v>
      </c>
      <c r="F11" s="11" t="str">
        <f>IF(D11&lt;&gt;0,B11-C11/E11,"infinity")</f>
        <v>infinity</v>
      </c>
      <c r="G11" s="10">
        <v>0.75</v>
      </c>
      <c r="H11" s="11">
        <f>(G11-B11)/C11</f>
        <v>-2.5</v>
      </c>
      <c r="I11" s="11">
        <f>IF(D11&lt;&gt;0,(LN(ABS(H11+1/E11))+LN(ABS(E11)*(1+E11^2)^0.5))/(SIGN(D11)*(LN(1+E11^2))^0.5),H11)</f>
        <v>-2.5</v>
      </c>
      <c r="J11" s="14">
        <f>IF(D11&lt;&gt;0,NORMDIST(I11,0,1,0)/(C11*ABS(H11+1/E11)*(LN(1+E11^2))^0.5),NORMDIST(I11,0,1,0)/C11)</f>
        <v>0.17528300493568538</v>
      </c>
      <c r="K11" s="14">
        <f>NORMDIST(I11,0,1,1)</f>
        <v>0.006209665325776133</v>
      </c>
      <c r="N11" s="1"/>
    </row>
    <row r="12" spans="1:11" ht="15.75">
      <c r="A12" s="20" t="s">
        <v>1</v>
      </c>
      <c r="B12" s="8">
        <v>0.5</v>
      </c>
      <c r="C12" s="8">
        <v>0.1</v>
      </c>
      <c r="D12" s="8">
        <v>-1.5</v>
      </c>
      <c r="E12" s="9">
        <f>IF(D12&lt;&gt;0,(((D12^2+4)^0.5+D12)^(1/3)-((D12^2+4)^0.5-D12)^(1/3))/2^(1/3),0)</f>
        <v>-0.46622052391077334</v>
      </c>
      <c r="F12" s="9">
        <f>IF(D12&lt;&gt;0,B12-C12/E12,"infinity")</f>
        <v>0.7144907717943758</v>
      </c>
      <c r="G12" s="25">
        <f>G11</f>
        <v>0.75</v>
      </c>
      <c r="H12" s="11">
        <f>(G12-B12)/C12</f>
        <v>2.5</v>
      </c>
      <c r="I12" s="9">
        <f>IF(D12&lt;&gt;0,(LN(ABS(H12+1/E12))+LN(ABS(E12)*(1+E12^2)^0.5))/(SIGN(D12)*(LN(1+E12^2))^0.5),H12)</f>
        <v>3.8335033102521043</v>
      </c>
      <c r="J12" s="15">
        <f>IF(D12&lt;&gt;0,NORMDIST(I12,0,1,0)/(C12*ABS(H12+1/E12)*(LN(1+E12^2))^0.5),NORMDIST(I12,0,1,0)/C12)</f>
        <v>0.016313276423587462</v>
      </c>
      <c r="K12" s="15">
        <f>NORMDIST(I12,0,1,1)</f>
        <v>0.9999368344499256</v>
      </c>
    </row>
    <row r="13" spans="1:11" ht="15.75">
      <c r="A13" s="12"/>
      <c r="B13" s="23" t="s">
        <v>47</v>
      </c>
      <c r="C13" s="23"/>
      <c r="D13" s="24"/>
      <c r="E13" s="24" t="str">
        <f>IF(D11&gt;0,"F11&lt;G11","F11&gt;G11")</f>
        <v>F11&gt;G11</v>
      </c>
      <c r="F13" s="24"/>
      <c r="G13" s="24" t="str">
        <f>IF(D12&gt;0,"F12&lt;G12","F12&gt;G12")</f>
        <v>F12&gt;G12</v>
      </c>
      <c r="H13" s="23"/>
      <c r="I13" s="24" t="s">
        <v>48</v>
      </c>
      <c r="J13" s="23"/>
      <c r="K13" s="23"/>
    </row>
    <row r="14" spans="1:11" ht="15">
      <c r="A14" s="16" t="s">
        <v>44</v>
      </c>
      <c r="B14" s="17"/>
      <c r="C14" s="16"/>
      <c r="D14" s="16"/>
      <c r="E14" s="16"/>
      <c r="F14" s="16"/>
      <c r="G14" s="16"/>
      <c r="H14" s="17" t="s">
        <v>49</v>
      </c>
      <c r="I14" s="17"/>
      <c r="J14" s="17"/>
      <c r="K14" s="40">
        <v>0.001</v>
      </c>
    </row>
    <row r="15" spans="1:11" ht="15.75">
      <c r="A15" s="6"/>
      <c r="B15" s="1" t="s">
        <v>36</v>
      </c>
      <c r="C15" s="1"/>
      <c r="D15" s="1" t="s">
        <v>33</v>
      </c>
      <c r="E15" s="1" t="s">
        <v>34</v>
      </c>
      <c r="F15" s="1" t="s">
        <v>35</v>
      </c>
      <c r="G15" s="1"/>
      <c r="H15" s="1"/>
      <c r="I15" s="1"/>
      <c r="J15" t="s">
        <v>46</v>
      </c>
      <c r="K15" s="28">
        <v>6</v>
      </c>
    </row>
    <row r="16" spans="1:16" ht="16.5" thickBot="1">
      <c r="A16" s="18" t="s">
        <v>39</v>
      </c>
      <c r="B16" s="13" t="s">
        <v>9</v>
      </c>
      <c r="C16" s="13" t="s">
        <v>10</v>
      </c>
      <c r="D16" s="26" t="s">
        <v>11</v>
      </c>
      <c r="E16" s="13" t="s">
        <v>12</v>
      </c>
      <c r="F16" s="13" t="s">
        <v>14</v>
      </c>
      <c r="I16" t="s">
        <v>51</v>
      </c>
      <c r="J16" t="s">
        <v>45</v>
      </c>
      <c r="K16" t="s">
        <v>50</v>
      </c>
      <c r="P16" s="22"/>
    </row>
    <row r="17" spans="1:11" ht="16.5" thickBot="1">
      <c r="A17" s="19" t="s">
        <v>0</v>
      </c>
      <c r="B17" s="11">
        <f>G11-C17*NORMSINV(K11)</f>
        <v>0.9999999999999998</v>
      </c>
      <c r="C17" s="11">
        <f>NORMDIST(NORMSINV(K11),0,1,0)/J11</f>
        <v>0.09999999999999991</v>
      </c>
      <c r="D17" s="27">
        <f>B19/C19</f>
        <v>3.06591855279657</v>
      </c>
      <c r="E17" s="11">
        <f>C17/(C$17^2+C$18^2)^0.5</f>
        <v>0.9878258657037543</v>
      </c>
      <c r="F17" s="43">
        <f>B17-E17*$D$17*C17</f>
        <v>0.6971406351406527</v>
      </c>
      <c r="G17" s="1"/>
      <c r="I17" s="38">
        <f>D17</f>
        <v>3.06591855279657</v>
      </c>
      <c r="J17">
        <v>4.132933095010154</v>
      </c>
      <c r="K17">
        <f>ABS(D17-J17)</f>
        <v>1.0670145422135837</v>
      </c>
    </row>
    <row r="18" spans="1:13" ht="15.75">
      <c r="A18" s="20" t="s">
        <v>1</v>
      </c>
      <c r="B18" s="9">
        <f>G12-C18*NORMSINV(K12)</f>
        <v>0.6896296544520704</v>
      </c>
      <c r="C18" s="9">
        <f>NORMDIST(NORMSINV(K12),0,1,0)/J12</f>
        <v>0.01574808749648884</v>
      </c>
      <c r="D18" s="9"/>
      <c r="E18" s="9">
        <f>-C18/(C$17^2+C$18^2)^0.5</f>
        <v>-0.15556368164397572</v>
      </c>
      <c r="F18" s="9">
        <f>B18-E18*$D$17*C18</f>
        <v>0.6971406351406526</v>
      </c>
      <c r="G18" s="1"/>
      <c r="M18" s="22"/>
    </row>
    <row r="19" spans="1:14" ht="15.75">
      <c r="A19" s="21" t="s">
        <v>41</v>
      </c>
      <c r="B19" s="1">
        <f>B17-B18</f>
        <v>0.3103703455479294</v>
      </c>
      <c r="C19">
        <f>(SUMSQ(C17:C18))^0.5</f>
        <v>0.10123241704018061</v>
      </c>
      <c r="D19" t="s">
        <v>42</v>
      </c>
      <c r="E19">
        <f>SUMSQ(E17:E18)</f>
        <v>0.9999999999999999</v>
      </c>
      <c r="H19" s="29" t="s">
        <v>52</v>
      </c>
      <c r="I19">
        <f>NORMSDIST(-I17)</f>
        <v>0.0010850120890156362</v>
      </c>
      <c r="N19" s="22"/>
    </row>
    <row r="21" ht="15.75">
      <c r="A21" t="s">
        <v>58</v>
      </c>
    </row>
    <row r="22" ht="15.75">
      <c r="D22" t="s">
        <v>23</v>
      </c>
    </row>
    <row r="23" spans="1:6" ht="15.75">
      <c r="A23" t="s">
        <v>24</v>
      </c>
      <c r="B23" s="41">
        <v>0</v>
      </c>
      <c r="C23" s="41">
        <v>0.25</v>
      </c>
      <c r="D23" s="41">
        <v>0.5</v>
      </c>
      <c r="E23" s="41">
        <v>0.75</v>
      </c>
      <c r="F23" s="41">
        <v>1</v>
      </c>
    </row>
    <row r="24" spans="1:6" ht="15.75">
      <c r="A24" s="4">
        <v>0</v>
      </c>
      <c r="B24" s="41">
        <v>3.54</v>
      </c>
      <c r="C24" s="41">
        <v>3.68</v>
      </c>
      <c r="D24" s="41">
        <v>3.81</v>
      </c>
      <c r="E24" s="41">
        <v>3.91</v>
      </c>
      <c r="F24" s="41">
        <v>4</v>
      </c>
    </row>
    <row r="25" spans="1:6" ht="15.75">
      <c r="A25" s="4">
        <v>0.25</v>
      </c>
      <c r="B25" s="41">
        <v>3.38</v>
      </c>
      <c r="C25" s="41">
        <v>3.46</v>
      </c>
      <c r="D25" s="41">
        <v>3.53</v>
      </c>
      <c r="E25" s="41">
        <v>3.58</v>
      </c>
      <c r="F25" s="41">
        <v>3.63</v>
      </c>
    </row>
    <row r="26" spans="1:6" ht="15.75">
      <c r="A26" s="4">
        <v>0.5</v>
      </c>
      <c r="B26" s="41">
        <v>3.22</v>
      </c>
      <c r="C26" s="41">
        <v>3.26</v>
      </c>
      <c r="D26" s="41">
        <v>3.3</v>
      </c>
      <c r="E26" s="41">
        <v>3.33</v>
      </c>
      <c r="F26" s="41">
        <v>3.35</v>
      </c>
    </row>
    <row r="27" spans="1:6" ht="15.75">
      <c r="A27" s="4">
        <v>0.75</v>
      </c>
      <c r="B27" s="41">
        <v>3.08</v>
      </c>
      <c r="C27" s="41">
        <v>3.1</v>
      </c>
      <c r="D27" s="41">
        <v>3.11</v>
      </c>
      <c r="E27" s="41">
        <v>3.13</v>
      </c>
      <c r="F27" s="41">
        <v>3.14</v>
      </c>
    </row>
    <row r="28" spans="1:6" ht="15.75">
      <c r="A28" s="4">
        <v>1</v>
      </c>
      <c r="B28" s="41">
        <v>2.95</v>
      </c>
      <c r="C28" s="41">
        <v>2.96</v>
      </c>
      <c r="D28" s="41">
        <v>2.97</v>
      </c>
      <c r="E28" s="41">
        <v>2.98</v>
      </c>
      <c r="F28" s="41">
        <v>2.98</v>
      </c>
    </row>
    <row r="29" spans="1:6" ht="15.75">
      <c r="A29" s="4">
        <v>1.25</v>
      </c>
      <c r="B29" s="41">
        <v>2.86</v>
      </c>
      <c r="C29" s="41">
        <v>2.86</v>
      </c>
      <c r="D29" s="41">
        <v>2.86</v>
      </c>
      <c r="E29" s="41">
        <v>2.87</v>
      </c>
      <c r="F29" s="41">
        <v>2.87</v>
      </c>
    </row>
    <row r="30" spans="1:6" ht="15.75">
      <c r="A30" s="4">
        <v>1.5</v>
      </c>
      <c r="B30" s="41">
        <v>2.78</v>
      </c>
      <c r="C30" s="42">
        <v>2.78</v>
      </c>
      <c r="D30" s="41">
        <v>2.78</v>
      </c>
      <c r="E30" s="41">
        <v>2.78</v>
      </c>
      <c r="F30" s="41">
        <v>2.78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K19"/>
  <sheetViews>
    <sheetView zoomScalePageLayoutView="0" workbookViewId="0" topLeftCell="C1">
      <selection activeCell="G11" sqref="G11"/>
    </sheetView>
  </sheetViews>
  <sheetFormatPr defaultColWidth="9.00390625" defaultRowHeight="15.75"/>
  <sheetData>
    <row r="1" ht="15">
      <c r="A1" s="7" t="s">
        <v>73</v>
      </c>
    </row>
    <row r="2" spans="2:4" ht="15">
      <c r="B2" t="s">
        <v>15</v>
      </c>
      <c r="D2" t="s">
        <v>22</v>
      </c>
    </row>
    <row r="3" ht="15">
      <c r="B3" t="s">
        <v>70</v>
      </c>
    </row>
    <row r="4" ht="15">
      <c r="B4" t="s">
        <v>69</v>
      </c>
    </row>
    <row r="5" spans="2:4" ht="15">
      <c r="B5" t="s">
        <v>19</v>
      </c>
      <c r="D5" t="s">
        <v>18</v>
      </c>
    </row>
    <row r="6" ht="15">
      <c r="D6" t="s">
        <v>75</v>
      </c>
    </row>
    <row r="7" ht="15">
      <c r="D7" t="s">
        <v>17</v>
      </c>
    </row>
    <row r="8" spans="1:11" ht="15">
      <c r="A8" s="33" t="s">
        <v>60</v>
      </c>
      <c r="B8" s="33" t="s">
        <v>61</v>
      </c>
      <c r="C8" s="33" t="s">
        <v>5</v>
      </c>
      <c r="D8" s="33" t="s">
        <v>62</v>
      </c>
      <c r="E8" s="33" t="s">
        <v>1</v>
      </c>
      <c r="F8" s="33" t="s">
        <v>63</v>
      </c>
      <c r="G8" s="33" t="s">
        <v>64</v>
      </c>
      <c r="H8" s="33" t="s">
        <v>65</v>
      </c>
      <c r="I8" s="33" t="s">
        <v>66</v>
      </c>
      <c r="J8" s="33" t="s">
        <v>67</v>
      </c>
      <c r="K8" s="33" t="s">
        <v>68</v>
      </c>
    </row>
    <row r="9" spans="1:11" ht="15">
      <c r="A9" s="26"/>
      <c r="B9" s="52" t="s">
        <v>21</v>
      </c>
      <c r="C9" s="52"/>
      <c r="D9" s="26"/>
      <c r="E9" s="26" t="s">
        <v>16</v>
      </c>
      <c r="F9" s="26"/>
      <c r="G9" s="26">
        <f>0.8*B11</f>
        <v>0.8</v>
      </c>
      <c r="H9" s="26"/>
      <c r="I9" s="26" t="s">
        <v>20</v>
      </c>
      <c r="J9" s="26"/>
      <c r="K9" s="26"/>
    </row>
    <row r="10" spans="1:11" ht="15">
      <c r="A10" s="50" t="s">
        <v>39</v>
      </c>
      <c r="B10" s="51" t="s">
        <v>2</v>
      </c>
      <c r="C10" s="51" t="s">
        <v>3</v>
      </c>
      <c r="D10" s="51" t="s">
        <v>4</v>
      </c>
      <c r="E10" s="51" t="s">
        <v>5</v>
      </c>
      <c r="F10" s="51" t="s">
        <v>6</v>
      </c>
      <c r="G10" s="51" t="s">
        <v>13</v>
      </c>
      <c r="H10" s="51" t="s">
        <v>7</v>
      </c>
      <c r="I10" s="51" t="s">
        <v>8</v>
      </c>
      <c r="J10" s="51" t="s">
        <v>25</v>
      </c>
      <c r="K10" s="51" t="s">
        <v>26</v>
      </c>
    </row>
    <row r="11" spans="1:11" ht="15">
      <c r="A11" s="30" t="s">
        <v>0</v>
      </c>
      <c r="B11" s="3">
        <v>1</v>
      </c>
      <c r="C11" s="3">
        <v>0.1</v>
      </c>
      <c r="D11" s="3">
        <v>0.301</v>
      </c>
      <c r="E11" s="1">
        <f>IF(D11&lt;&gt;0,(((D11^2+4)^0.5+D11)^(1/3)-((D11^2+4)^0.5-D11)^(1/3))/2^(1/3),0)</f>
        <v>0.09999999999999991</v>
      </c>
      <c r="F11" s="1">
        <f>IF(D11&lt;&gt;0,B11-C11/E11,"infinity")</f>
        <v>-8.881784197001252E-16</v>
      </c>
      <c r="G11" s="3">
        <v>0.8967566476145179</v>
      </c>
      <c r="H11" s="49">
        <f>(G11-B11)/C11</f>
        <v>-1.032433523854821</v>
      </c>
      <c r="I11" s="1">
        <f>IF(D11&lt;&gt;0,(LN(ABS(H11+1/E11))+LN(ABS(E11)*(1+E11^2)^0.5))/(SIGN(D11)*(LN(1+E11^2))^0.5),H11)</f>
        <v>-1.04254818858241</v>
      </c>
      <c r="J11" s="1">
        <f>IF(D11&lt;&gt;0,NORMDIST(I11,0,1,0)/(C11*ABS(H11+1/E11)*(LN(1+E11^2))^0.5),NORMDIST(I11,0,1,0)/C11)</f>
        <v>2.5899889052672056</v>
      </c>
      <c r="K11" s="1">
        <f>NORMDIST(I11,0,1,1)</f>
        <v>0.1485787980530113</v>
      </c>
    </row>
    <row r="12" spans="1:11" ht="15">
      <c r="A12" s="30" t="s">
        <v>1</v>
      </c>
      <c r="B12" s="3">
        <v>0.5</v>
      </c>
      <c r="C12" s="3">
        <v>0.1</v>
      </c>
      <c r="D12" s="3">
        <v>1.14</v>
      </c>
      <c r="E12" s="1">
        <f>IF(D12&lt;&gt;0,(((D12^2+4)^0.5+D12)^(1/3)-((D12^2+4)^0.5-D12)^(1/3))/2^(1/3),0)</f>
        <v>0.36393273002251425</v>
      </c>
      <c r="F12" s="1">
        <f>IF(D12&lt;&gt;0,B12-C12/E12,"infinity")</f>
        <v>0.2252239445630141</v>
      </c>
      <c r="G12" s="16">
        <f>G11</f>
        <v>0.8967566476145179</v>
      </c>
      <c r="H12" s="49">
        <f>(G12-B12)/C12</f>
        <v>3.967566476145179</v>
      </c>
      <c r="I12" s="1">
        <f>IF(D12&lt;&gt;0,(LN(ABS(H12+1/E12))+LN(ABS(E12)*(1+E12^2)^0.5))/(SIGN(D12)*(LN(1+E12^2))^0.5),H12)</f>
        <v>2.7101219986441727</v>
      </c>
      <c r="J12" s="1">
        <f>IF(D12&lt;&gt;0,NORMDIST(I12,0,1,0)/(C12*ABS(H12+1/E12)*(LN(1+E12^2))^0.5),NORMDIST(I12,0,1,0)/C12)</f>
        <v>0.042812597127509</v>
      </c>
      <c r="K12" s="1">
        <f>NORMDIST(I12,0,1,1)</f>
        <v>0.9966370767999254</v>
      </c>
    </row>
    <row r="13" spans="1:11" ht="15.75">
      <c r="A13" s="12"/>
      <c r="B13" s="46" t="s">
        <v>80</v>
      </c>
      <c r="C13" s="46"/>
      <c r="D13" s="47"/>
      <c r="E13" s="47"/>
      <c r="F13" s="47" t="str">
        <f>IF(D11&gt;0,"F11&lt;G11","F11&gt;G11")</f>
        <v>F11&lt;G11</v>
      </c>
      <c r="G13" s="48" t="s">
        <v>78</v>
      </c>
      <c r="H13" s="47" t="str">
        <f>IF(D12&gt;0,"F12&lt;G12","F12&gt;G12")</f>
        <v>F12&lt;G12</v>
      </c>
      <c r="I13" s="47"/>
      <c r="J13" s="45"/>
      <c r="K13" s="45"/>
    </row>
    <row r="14" spans="2:11" ht="15">
      <c r="B14" s="16" t="s">
        <v>54</v>
      </c>
      <c r="C14" s="16"/>
      <c r="D14" s="16"/>
      <c r="E14" s="16"/>
      <c r="F14" s="16"/>
      <c r="G14" s="16"/>
      <c r="H14" s="17" t="s">
        <v>59</v>
      </c>
      <c r="I14" s="17"/>
      <c r="J14" s="17"/>
      <c r="K14" s="40">
        <v>0.001</v>
      </c>
    </row>
    <row r="15" spans="1:11" ht="15.75">
      <c r="A15" s="21"/>
      <c r="B15" s="32" t="s">
        <v>55</v>
      </c>
      <c r="C15" s="32"/>
      <c r="D15" s="32" t="s">
        <v>33</v>
      </c>
      <c r="E15" s="32" t="s">
        <v>56</v>
      </c>
      <c r="F15" s="32" t="s">
        <v>57</v>
      </c>
      <c r="G15" s="39" t="s">
        <v>79</v>
      </c>
      <c r="I15" s="39" t="s">
        <v>76</v>
      </c>
      <c r="J15" s="33"/>
      <c r="K15" s="34">
        <v>2</v>
      </c>
    </row>
    <row r="16" spans="1:11" ht="16.5" thickBot="1">
      <c r="A16" s="18" t="s">
        <v>39</v>
      </c>
      <c r="B16" s="35" t="s">
        <v>9</v>
      </c>
      <c r="C16" s="35" t="s">
        <v>10</v>
      </c>
      <c r="D16" s="36" t="s">
        <v>11</v>
      </c>
      <c r="E16" s="35" t="s">
        <v>12</v>
      </c>
      <c r="F16" s="35" t="s">
        <v>14</v>
      </c>
      <c r="G16" s="33"/>
      <c r="H16" s="44" t="s">
        <v>77</v>
      </c>
      <c r="I16" s="33" t="s">
        <v>51</v>
      </c>
      <c r="J16" s="33" t="s">
        <v>45</v>
      </c>
      <c r="K16" s="33" t="s">
        <v>74</v>
      </c>
    </row>
    <row r="17" spans="1:11" ht="16.5" thickBot="1">
      <c r="A17" s="19" t="s">
        <v>0</v>
      </c>
      <c r="B17" s="11">
        <f>G11-C17*NORMSINV(K11)</f>
        <v>0.9900153790353242</v>
      </c>
      <c r="C17" s="11">
        <f>NORMDIST(NORMSINV(K11),0,1,0)/J11</f>
        <v>0.08945268184448497</v>
      </c>
      <c r="D17" s="27">
        <f>B19/C19</f>
        <v>2.9036794580500414</v>
      </c>
      <c r="E17" s="11">
        <f>C17/(C$17^2+C$18^2)^0.5</f>
        <v>0.3533386952399903</v>
      </c>
      <c r="F17" s="43">
        <f>B17-E17*$D$17*C17</f>
        <v>0.8982385097821972</v>
      </c>
      <c r="G17" s="1"/>
      <c r="H17" s="1">
        <f>F17/B11</f>
        <v>0.8982385097821972</v>
      </c>
      <c r="I17" s="38">
        <f>D17</f>
        <v>2.9036794580500414</v>
      </c>
      <c r="J17" s="37">
        <v>2.904433557028049</v>
      </c>
      <c r="K17" s="37">
        <f>ABS(D17-J17)</f>
        <v>0.0007540989780077112</v>
      </c>
    </row>
    <row r="18" spans="1:8" ht="15.75">
      <c r="A18" s="20" t="s">
        <v>1</v>
      </c>
      <c r="B18" s="9">
        <f>G12-C18*NORMSINV(K12)</f>
        <v>0.25490790782304096</v>
      </c>
      <c r="C18" s="9">
        <f>NORMDIST(NORMSINV(K12),0,1,0)/J12</f>
        <v>0.23683389165232474</v>
      </c>
      <c r="D18" s="9"/>
      <c r="E18" s="9">
        <f>-C18/(C$17^2+C$18^2)^0.5</f>
        <v>-0.9354954657538972</v>
      </c>
      <c r="F18" s="9">
        <f>B18-E18*$D$17*C18</f>
        <v>0.898238509782197</v>
      </c>
      <c r="G18" s="1"/>
      <c r="H18" s="1">
        <f>F18/B12</f>
        <v>1.796477019564394</v>
      </c>
    </row>
    <row r="19" spans="1:11" ht="15.75">
      <c r="A19" s="21" t="s">
        <v>41</v>
      </c>
      <c r="B19" s="1">
        <f>B17-B18</f>
        <v>0.7351074712122833</v>
      </c>
      <c r="C19">
        <f>(SUMSQ(C17:C18))^0.5</f>
        <v>0.2531641256662479</v>
      </c>
      <c r="D19" t="s">
        <v>53</v>
      </c>
      <c r="E19">
        <f>SUMSQ(E17:E18)</f>
        <v>0.9999999999999998</v>
      </c>
      <c r="J19" s="29" t="s">
        <v>52</v>
      </c>
      <c r="K19" s="31">
        <f>NORMSDIST(-I17)</f>
        <v>0.0018440276939234953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Klokner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Holický</dc:creator>
  <cp:keywords/>
  <dc:description/>
  <cp:lastModifiedBy>Karel Jung</cp:lastModifiedBy>
  <cp:lastPrinted>2010-08-13T08:22:38Z</cp:lastPrinted>
  <dcterms:created xsi:type="dcterms:W3CDTF">2004-08-25T14:34:02Z</dcterms:created>
  <dcterms:modified xsi:type="dcterms:W3CDTF">2014-11-25T13:41:16Z</dcterms:modified>
  <cp:category/>
  <cp:version/>
  <cp:contentType/>
  <cp:contentStatus/>
</cp:coreProperties>
</file>